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4355" windowHeight="4620" firstSheet="1" activeTab="1"/>
  </bookViews>
  <sheets>
    <sheet name="Version1.0" sheetId="1" state="hidden" r:id="rId1"/>
    <sheet name="Version2.0" sheetId="2" r:id="rId2"/>
    <sheet name="Ark3" sheetId="3" state="hidden" r:id="rId3"/>
  </sheets>
  <calcPr calcId="145621"/>
</workbook>
</file>

<file path=xl/calcChain.xml><?xml version="1.0" encoding="utf-8"?>
<calcChain xmlns="http://schemas.openxmlformats.org/spreadsheetml/2006/main">
  <c r="R8" i="2" l="1"/>
  <c r="Q6" i="2"/>
  <c r="Q7" i="2"/>
  <c r="K4" i="2"/>
  <c r="K5" i="2"/>
  <c r="K6" i="2"/>
  <c r="K7" i="2"/>
  <c r="K8" i="2"/>
  <c r="K9" i="2"/>
  <c r="K10" i="2"/>
  <c r="K11" i="2"/>
  <c r="K12" i="2"/>
  <c r="K13" i="2"/>
  <c r="K3" i="2"/>
  <c r="K2" i="2"/>
  <c r="E4" i="2"/>
  <c r="E5" i="2"/>
  <c r="E6" i="2"/>
  <c r="E7" i="2"/>
  <c r="E8" i="2"/>
  <c r="E9" i="2"/>
  <c r="E10" i="2"/>
  <c r="E11" i="2"/>
  <c r="E12" i="2"/>
  <c r="E13" i="2"/>
  <c r="E3" i="2"/>
  <c r="G14" i="2"/>
  <c r="M14" i="2"/>
  <c r="B14" i="2"/>
  <c r="F3" i="2"/>
  <c r="L3" i="2" s="1"/>
  <c r="R3" i="2" s="1"/>
  <c r="X3" i="2" s="1"/>
  <c r="Y3" i="2" s="1"/>
  <c r="F4" i="2"/>
  <c r="L4" i="2" s="1"/>
  <c r="R4" i="2" s="1"/>
  <c r="F5" i="2"/>
  <c r="L5" i="2" s="1"/>
  <c r="R5" i="2" s="1"/>
  <c r="F6" i="2"/>
  <c r="L6" i="2" s="1"/>
  <c r="R6" i="2" s="1"/>
  <c r="F7" i="2"/>
  <c r="L7" i="2" s="1"/>
  <c r="R7" i="2" s="1"/>
  <c r="F8" i="2"/>
  <c r="L8" i="2" s="1"/>
  <c r="F9" i="2"/>
  <c r="L9" i="2" s="1"/>
  <c r="R9" i="2" s="1"/>
  <c r="X9" i="2" s="1"/>
  <c r="Y9" i="2" s="1"/>
  <c r="F10" i="2"/>
  <c r="L10" i="2" s="1"/>
  <c r="R10" i="2" s="1"/>
  <c r="Q10" i="2" s="1"/>
  <c r="F11" i="2"/>
  <c r="L11" i="2" s="1"/>
  <c r="R11" i="2" s="1"/>
  <c r="Q11" i="2" s="1"/>
  <c r="F12" i="2"/>
  <c r="L12" i="2" s="1"/>
  <c r="B27" i="2"/>
  <c r="D27" i="2" s="1"/>
  <c r="D26" i="2"/>
  <c r="D25" i="2"/>
  <c r="D24" i="2"/>
  <c r="D23" i="2"/>
  <c r="D22" i="2"/>
  <c r="D21" i="2"/>
  <c r="D20" i="2"/>
  <c r="D19" i="2"/>
  <c r="D18" i="2"/>
  <c r="D17" i="2"/>
  <c r="B12" i="1"/>
  <c r="W9" i="2" l="1"/>
  <c r="Q9" i="2"/>
  <c r="Q8" i="2"/>
  <c r="Q5" i="2"/>
  <c r="Q4" i="2"/>
  <c r="Q3" i="2"/>
  <c r="W3" i="2"/>
  <c r="R12" i="2"/>
  <c r="X5" i="2"/>
  <c r="Y5" i="2" s="1"/>
  <c r="X11" i="2"/>
  <c r="Y11" i="2" s="1"/>
  <c r="X6" i="2"/>
  <c r="Y6" i="2" s="1"/>
  <c r="X10" i="2"/>
  <c r="Y10" i="2" s="1"/>
  <c r="X7" i="2"/>
  <c r="Y7" i="2" s="1"/>
  <c r="X8" i="2"/>
  <c r="Y8" i="2" s="1"/>
  <c r="F13" i="2"/>
  <c r="L13" i="2" s="1"/>
  <c r="X4" i="2"/>
  <c r="Y4" i="2" s="1"/>
  <c r="L25" i="1"/>
  <c r="L23" i="1"/>
  <c r="L16" i="1"/>
  <c r="L17" i="1"/>
  <c r="L18" i="1"/>
  <c r="L19" i="1"/>
  <c r="L20" i="1"/>
  <c r="L22" i="1"/>
  <c r="L24" i="1"/>
  <c r="Q24" i="1" s="1"/>
  <c r="U24" i="1" s="1"/>
  <c r="L21" i="1"/>
  <c r="G26" i="1"/>
  <c r="L26" i="1" s="1"/>
  <c r="Q26" i="1" s="1"/>
  <c r="U26" i="1" s="1"/>
  <c r="Q17" i="1"/>
  <c r="U17" i="1" s="1"/>
  <c r="G25" i="1"/>
  <c r="G23" i="1"/>
  <c r="Q23" i="1" s="1"/>
  <c r="U23" i="1" s="1"/>
  <c r="G16" i="1"/>
  <c r="G17" i="1"/>
  <c r="G18" i="1"/>
  <c r="G19" i="1"/>
  <c r="G20" i="1"/>
  <c r="Q20" i="1" s="1"/>
  <c r="U20" i="1" s="1"/>
  <c r="G21" i="1"/>
  <c r="Q21" i="1" s="1"/>
  <c r="U21" i="1" s="1"/>
  <c r="G22" i="1"/>
  <c r="Q22" i="1" s="1"/>
  <c r="U22" i="1" s="1"/>
  <c r="G24" i="1"/>
  <c r="X12" i="2" l="1"/>
  <c r="Y12" i="2" s="1"/>
  <c r="W12" i="2"/>
  <c r="Q12" i="2"/>
  <c r="W11" i="2"/>
  <c r="W10" i="2"/>
  <c r="W8" i="2"/>
  <c r="W6" i="2"/>
  <c r="W5" i="2"/>
  <c r="W4" i="2"/>
  <c r="W7" i="2"/>
  <c r="R13" i="2"/>
  <c r="F14" i="2"/>
  <c r="L14" i="2"/>
  <c r="Q18" i="1"/>
  <c r="U18" i="1" s="1"/>
  <c r="Q19" i="1"/>
  <c r="U19" i="1" s="1"/>
  <c r="Q16" i="1"/>
  <c r="U16" i="1" s="1"/>
  <c r="Q25" i="1"/>
  <c r="U25" i="1" s="1"/>
  <c r="X13" i="2" l="1"/>
  <c r="Q13" i="2"/>
  <c r="W13" i="2"/>
  <c r="R14" i="2"/>
  <c r="Y13" i="2"/>
  <c r="Y14" i="2" s="1"/>
  <c r="X14" i="2"/>
  <c r="C5" i="1"/>
  <c r="G27" i="1" l="1"/>
  <c r="G30" i="1" l="1"/>
  <c r="F3" i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2" i="1"/>
  <c r="H2" i="1" s="1"/>
  <c r="H3" i="1"/>
  <c r="C9" i="1"/>
  <c r="C12" i="1"/>
  <c r="C11" i="1"/>
  <c r="C3" i="1"/>
  <c r="C4" i="1"/>
  <c r="C6" i="1"/>
  <c r="C7" i="1"/>
  <c r="C8" i="1"/>
  <c r="C10" i="1"/>
  <c r="C2" i="1"/>
  <c r="C13" i="1" l="1"/>
  <c r="G28" i="1"/>
  <c r="G29" i="1"/>
  <c r="G31" i="1"/>
  <c r="G34" i="1"/>
  <c r="G35" i="1"/>
  <c r="G33" i="1"/>
  <c r="G37" i="1"/>
  <c r="G36" i="1"/>
  <c r="G32" i="1"/>
  <c r="H37" i="1" l="1"/>
</calcChain>
</file>

<file path=xl/comments1.xml><?xml version="1.0" encoding="utf-8"?>
<comments xmlns="http://schemas.openxmlformats.org/spreadsheetml/2006/main">
  <authors>
    <author>Henriette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28 kasser ekstra leveret onsdag.</t>
        </r>
      </text>
    </comment>
  </commentList>
</comments>
</file>

<file path=xl/comments2.xml><?xml version="1.0" encoding="utf-8"?>
<comments xmlns="http://schemas.openxmlformats.org/spreadsheetml/2006/main">
  <authors>
    <author>Henriette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Jeg er ikke helt sikker på, hvorvidt det var 18 kasser, men vi kørte 10 den første gang og 6 eller 8 2. gang.</t>
        </r>
      </text>
    </comment>
    <comment ref="B27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28 kasser ekstra leveret onsdag.</t>
        </r>
      </text>
    </comment>
  </commentList>
</comments>
</file>

<file path=xl/sharedStrings.xml><?xml version="1.0" encoding="utf-8"?>
<sst xmlns="http://schemas.openxmlformats.org/spreadsheetml/2006/main" count="125" uniqueCount="49">
  <si>
    <t>Miranda Orange</t>
  </si>
  <si>
    <t>Pepsi Cola</t>
  </si>
  <si>
    <t>Pepsi Max</t>
  </si>
  <si>
    <t>Cocio</t>
  </si>
  <si>
    <t>Faxe Kondi</t>
  </si>
  <si>
    <t>Royal Classic</t>
  </si>
  <si>
    <t>Royal pilsner</t>
  </si>
  <si>
    <t>Royal Platinium</t>
  </si>
  <si>
    <t>Odense 1859</t>
  </si>
  <si>
    <t>Tempt Dirty Passion</t>
  </si>
  <si>
    <t>Tempt White Lies</t>
  </si>
  <si>
    <t>Lager (Fulde)</t>
  </si>
  <si>
    <t>Ude</t>
  </si>
  <si>
    <t>Lager (Tomme)</t>
  </si>
  <si>
    <t>WASTE</t>
  </si>
  <si>
    <t>TOTAL STOCK</t>
  </si>
  <si>
    <t>solgt</t>
  </si>
  <si>
    <t>Current Stock</t>
  </si>
  <si>
    <t>Kasser Tilovers</t>
  </si>
  <si>
    <t>Flasker Tilovers</t>
  </si>
  <si>
    <t>Onsdag</t>
  </si>
  <si>
    <t>Tirsdag</t>
  </si>
  <si>
    <t>Mandag</t>
  </si>
  <si>
    <t>Torsdag</t>
  </si>
  <si>
    <t>Fredag</t>
  </si>
  <si>
    <t>Sat Ud (kasser)</t>
  </si>
  <si>
    <t>Sat ud (kasser)</t>
  </si>
  <si>
    <t>Sat Ud (Kasser)</t>
  </si>
  <si>
    <t>Total kasser</t>
  </si>
  <si>
    <t>total antal kasser</t>
  </si>
  <si>
    <t>Stock morning</t>
  </si>
  <si>
    <t>Cases</t>
  </si>
  <si>
    <t>Bottles</t>
  </si>
  <si>
    <t>Total stock</t>
  </si>
  <si>
    <t>Tuesday</t>
  </si>
  <si>
    <t>Qty/case</t>
  </si>
  <si>
    <t>Wednesday</t>
  </si>
  <si>
    <t>Thursday</t>
  </si>
  <si>
    <t>Friday</t>
  </si>
  <si>
    <t>Monday</t>
  </si>
  <si>
    <t>Cases (1st load)</t>
  </si>
  <si>
    <t>Return (cases)</t>
  </si>
  <si>
    <t>Total</t>
  </si>
  <si>
    <t>Supply (cases)</t>
  </si>
  <si>
    <t>Total stock (bottles)</t>
  </si>
  <si>
    <t>T</t>
  </si>
  <si>
    <t>W</t>
  </si>
  <si>
    <t>F</t>
  </si>
  <si>
    <t>Bottles drunk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</si>
</sst>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1" fillId="2" borderId="6" xfId="0" applyFont="1" applyFill="1" applyBorder="1"/>
    <xf numFmtId="0" fontId="1" fillId="3" borderId="6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2" borderId="8" xfId="0" applyFill="1" applyBorder="1" applyAlignment="1">
      <alignment horizontal="center"/>
    </xf>
    <xf numFmtId="0" fontId="1" fillId="4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0" fillId="0" borderId="14" xfId="0" applyBorder="1"/>
    <xf numFmtId="0" fontId="0" fillId="0" borderId="15" xfId="0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" fillId="7" borderId="0" xfId="0" applyFont="1" applyFill="1" applyBorder="1"/>
    <xf numFmtId="0" fontId="0" fillId="7" borderId="0" xfId="0" applyFill="1" applyBorder="1" applyAlignment="1"/>
    <xf numFmtId="0" fontId="1" fillId="7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3" fontId="1" fillId="7" borderId="20" xfId="0" applyNumberFormat="1" applyFont="1" applyFill="1" applyBorder="1" applyAlignment="1">
      <alignment horizontal="center"/>
    </xf>
    <xf numFmtId="3" fontId="1" fillId="7" borderId="0" xfId="0" applyNumberFormat="1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3" fontId="0" fillId="8" borderId="18" xfId="0" applyNumberFormat="1" applyFont="1" applyFill="1" applyBorder="1" applyAlignment="1">
      <alignment horizontal="center"/>
    </xf>
    <xf numFmtId="3" fontId="0" fillId="7" borderId="18" xfId="0" applyNumberFormat="1" applyFont="1" applyFill="1" applyBorder="1" applyAlignment="1">
      <alignment horizontal="center"/>
    </xf>
    <xf numFmtId="3" fontId="0" fillId="8" borderId="24" xfId="0" applyNumberFormat="1" applyFont="1" applyFill="1" applyBorder="1" applyAlignment="1">
      <alignment horizontal="center"/>
    </xf>
    <xf numFmtId="3" fontId="0" fillId="7" borderId="24" xfId="0" applyNumberFormat="1" applyFont="1" applyFill="1" applyBorder="1" applyAlignment="1">
      <alignment horizontal="center"/>
    </xf>
    <xf numFmtId="3" fontId="0" fillId="8" borderId="2" xfId="0" applyNumberFormat="1" applyFont="1" applyFill="1" applyBorder="1" applyAlignment="1">
      <alignment horizontal="center"/>
    </xf>
    <xf numFmtId="3" fontId="0" fillId="7" borderId="2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24" xfId="0" applyFont="1" applyFill="1" applyBorder="1" applyAlignment="1">
      <alignment horizontal="center"/>
    </xf>
    <xf numFmtId="0" fontId="0" fillId="7" borderId="19" xfId="0" applyFill="1" applyBorder="1"/>
    <xf numFmtId="0" fontId="0" fillId="7" borderId="17" xfId="0" applyFill="1" applyBorder="1"/>
    <xf numFmtId="0" fontId="1" fillId="7" borderId="16" xfId="0" applyFont="1" applyFill="1" applyBorder="1"/>
    <xf numFmtId="3" fontId="0" fillId="7" borderId="25" xfId="0" applyNumberForma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7" borderId="21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 wrapText="1"/>
    </xf>
    <xf numFmtId="0" fontId="0" fillId="8" borderId="18" xfId="0" applyFont="1" applyFill="1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 wrapText="1"/>
    </xf>
    <xf numFmtId="3" fontId="0" fillId="7" borderId="11" xfId="0" applyNumberFormat="1" applyFill="1" applyBorder="1" applyAlignment="1">
      <alignment horizontal="center"/>
    </xf>
    <xf numFmtId="0" fontId="0" fillId="8" borderId="21" xfId="0" applyFont="1" applyFill="1" applyBorder="1" applyAlignment="1">
      <alignment horizontal="center" vertical="center"/>
    </xf>
    <xf numFmtId="0" fontId="0" fillId="7" borderId="19" xfId="0" applyFont="1" applyFill="1" applyBorder="1" applyAlignment="1">
      <alignment horizontal="center" vertical="center" wrapText="1"/>
    </xf>
    <xf numFmtId="0" fontId="0" fillId="8" borderId="1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/>
    <xf numFmtId="0" fontId="1" fillId="9" borderId="1" xfId="0" applyFont="1" applyFill="1" applyBorder="1"/>
    <xf numFmtId="0" fontId="1" fillId="7" borderId="0" xfId="0" applyFont="1" applyFill="1"/>
    <xf numFmtId="3" fontId="0" fillId="7" borderId="0" xfId="0" applyNumberFormat="1" applyFill="1" applyAlignment="1">
      <alignment horizontal="center"/>
    </xf>
    <xf numFmtId="0" fontId="0" fillId="7" borderId="24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3" fontId="1" fillId="8" borderId="21" xfId="0" applyNumberFormat="1" applyFont="1" applyFill="1" applyBorder="1" applyAlignment="1">
      <alignment horizontal="center"/>
    </xf>
    <xf numFmtId="3" fontId="1" fillId="8" borderId="22" xfId="0" applyNumberFormat="1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3" fontId="1" fillId="7" borderId="21" xfId="0" applyNumberFormat="1" applyFont="1" applyFill="1" applyBorder="1" applyAlignment="1">
      <alignment horizontal="center"/>
    </xf>
    <xf numFmtId="3" fontId="1" fillId="7" borderId="22" xfId="0" applyNumberFormat="1" applyFont="1" applyFill="1" applyBorder="1" applyAlignment="1">
      <alignment horizontal="center"/>
    </xf>
    <xf numFmtId="3" fontId="1" fillId="7" borderId="25" xfId="0" applyNumberFormat="1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 vertical="center"/>
    </xf>
    <xf numFmtId="3" fontId="1" fillId="8" borderId="20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8"/>
  <sheetViews>
    <sheetView topLeftCell="A7" workbookViewId="0">
      <pane xSplit="1" topLeftCell="E1" activePane="topRight" state="frozen"/>
      <selection pane="topRight" activeCell="H16" sqref="H16"/>
    </sheetView>
  </sheetViews>
  <sheetFormatPr defaultRowHeight="15" x14ac:dyDescent="0.25"/>
  <cols>
    <col min="1" max="2" width="18.7109375" customWidth="1"/>
    <col min="3" max="3" width="13.42578125" customWidth="1"/>
    <col min="4" max="4" width="12.5703125" customWidth="1"/>
    <col min="5" max="5" width="14.140625" customWidth="1"/>
    <col min="6" max="6" width="17.28515625" customWidth="1"/>
    <col min="7" max="7" width="14.140625" customWidth="1"/>
    <col min="8" max="8" width="13.140625" customWidth="1"/>
    <col min="10" max="10" width="14.28515625" customWidth="1"/>
    <col min="11" max="11" width="14.5703125" customWidth="1"/>
    <col min="12" max="12" width="13.28515625" customWidth="1"/>
    <col min="13" max="13" width="13.42578125" customWidth="1"/>
    <col min="15" max="16" width="15.140625" customWidth="1"/>
    <col min="17" max="17" width="12.85546875" customWidth="1"/>
    <col min="19" max="19" width="14.5703125" customWidth="1"/>
    <col min="20" max="20" width="14.85546875" customWidth="1"/>
    <col min="21" max="21" width="13" customWidth="1"/>
    <col min="23" max="23" width="18.5703125" customWidth="1"/>
  </cols>
  <sheetData>
    <row r="1" spans="1:23" x14ac:dyDescent="0.25">
      <c r="B1" t="s">
        <v>15</v>
      </c>
      <c r="C1" t="s">
        <v>28</v>
      </c>
      <c r="D1" t="s">
        <v>11</v>
      </c>
      <c r="F1" t="s">
        <v>12</v>
      </c>
      <c r="G1" t="s">
        <v>13</v>
      </c>
      <c r="H1" t="s">
        <v>14</v>
      </c>
    </row>
    <row r="2" spans="1:23" x14ac:dyDescent="0.25">
      <c r="A2" t="s">
        <v>0</v>
      </c>
      <c r="B2" s="1">
        <v>600</v>
      </c>
      <c r="C2" s="1">
        <f t="shared" ref="C2:C8" si="0">B2/30</f>
        <v>20</v>
      </c>
      <c r="D2" s="1">
        <v>600</v>
      </c>
      <c r="E2" s="1"/>
      <c r="F2" s="1">
        <f t="shared" ref="F2:F12" si="1">B16</f>
        <v>5</v>
      </c>
      <c r="G2" s="1">
        <v>0</v>
      </c>
      <c r="H2" s="1">
        <f t="shared" ref="H2:H12" si="2">B2-SUM(D2:G2)</f>
        <v>-5</v>
      </c>
    </row>
    <row r="3" spans="1:23" x14ac:dyDescent="0.25">
      <c r="A3" t="s">
        <v>1</v>
      </c>
      <c r="B3" s="1">
        <v>1200</v>
      </c>
      <c r="C3" s="1">
        <f t="shared" si="0"/>
        <v>40</v>
      </c>
      <c r="D3" s="1">
        <v>1200</v>
      </c>
      <c r="E3" s="1"/>
      <c r="F3" s="1">
        <f t="shared" si="1"/>
        <v>8</v>
      </c>
      <c r="G3" s="1">
        <v>0</v>
      </c>
      <c r="H3" s="1">
        <f t="shared" si="2"/>
        <v>-8</v>
      </c>
    </row>
    <row r="4" spans="1:23" x14ac:dyDescent="0.25">
      <c r="A4" t="s">
        <v>2</v>
      </c>
      <c r="B4" s="1">
        <v>600</v>
      </c>
      <c r="C4" s="1">
        <f t="shared" si="0"/>
        <v>20</v>
      </c>
      <c r="D4" s="1">
        <v>600</v>
      </c>
      <c r="E4" s="1"/>
      <c r="F4" s="1">
        <f t="shared" si="1"/>
        <v>10</v>
      </c>
      <c r="G4" s="1">
        <v>0</v>
      </c>
      <c r="H4" s="1">
        <f t="shared" si="2"/>
        <v>-10</v>
      </c>
    </row>
    <row r="5" spans="1:23" x14ac:dyDescent="0.25">
      <c r="A5" t="s">
        <v>3</v>
      </c>
      <c r="B5" s="1">
        <v>1800</v>
      </c>
      <c r="C5" s="1">
        <f t="shared" si="0"/>
        <v>60</v>
      </c>
      <c r="D5" s="1">
        <v>1800</v>
      </c>
      <c r="E5" s="1">
        <v>45</v>
      </c>
      <c r="F5" s="1">
        <f t="shared" si="1"/>
        <v>15</v>
      </c>
      <c r="G5" s="1">
        <v>0</v>
      </c>
      <c r="H5" s="1">
        <f t="shared" si="2"/>
        <v>-60</v>
      </c>
    </row>
    <row r="6" spans="1:23" x14ac:dyDescent="0.25">
      <c r="A6" t="s">
        <v>4</v>
      </c>
      <c r="B6" s="1">
        <v>900</v>
      </c>
      <c r="C6" s="1">
        <f t="shared" si="0"/>
        <v>30</v>
      </c>
      <c r="D6" s="1">
        <v>900</v>
      </c>
      <c r="E6" s="1"/>
      <c r="F6" s="1">
        <f t="shared" si="1"/>
        <v>8</v>
      </c>
      <c r="G6" s="1">
        <v>0</v>
      </c>
      <c r="H6" s="1">
        <f t="shared" si="2"/>
        <v>-8</v>
      </c>
    </row>
    <row r="7" spans="1:23" x14ac:dyDescent="0.25">
      <c r="A7" t="s">
        <v>5</v>
      </c>
      <c r="B7" s="1">
        <v>2100</v>
      </c>
      <c r="C7" s="1">
        <f t="shared" si="0"/>
        <v>70</v>
      </c>
      <c r="D7" s="1">
        <v>2100</v>
      </c>
      <c r="E7" s="1">
        <v>60</v>
      </c>
      <c r="F7" s="1">
        <f t="shared" si="1"/>
        <v>18</v>
      </c>
      <c r="G7" s="1">
        <v>0</v>
      </c>
      <c r="H7" s="1">
        <f t="shared" si="2"/>
        <v>-78</v>
      </c>
    </row>
    <row r="8" spans="1:23" x14ac:dyDescent="0.25">
      <c r="A8" t="s">
        <v>6</v>
      </c>
      <c r="B8" s="1">
        <v>2700</v>
      </c>
      <c r="C8" s="1">
        <f t="shared" si="0"/>
        <v>90</v>
      </c>
      <c r="D8" s="1">
        <v>2700</v>
      </c>
      <c r="E8" s="1">
        <v>70</v>
      </c>
      <c r="F8" s="1">
        <f t="shared" si="1"/>
        <v>25</v>
      </c>
      <c r="G8" s="1">
        <v>0</v>
      </c>
      <c r="H8" s="1">
        <f t="shared" si="2"/>
        <v>-95</v>
      </c>
    </row>
    <row r="9" spans="1:23" x14ac:dyDescent="0.25">
      <c r="A9" t="s">
        <v>7</v>
      </c>
      <c r="B9" s="1">
        <v>2640</v>
      </c>
      <c r="C9" s="1">
        <f>B9/24</f>
        <v>110</v>
      </c>
      <c r="D9" s="1">
        <v>2640</v>
      </c>
      <c r="E9" s="1">
        <v>108</v>
      </c>
      <c r="F9" s="1">
        <f t="shared" si="1"/>
        <v>28</v>
      </c>
      <c r="G9" s="1">
        <v>0</v>
      </c>
      <c r="H9" s="1">
        <f t="shared" si="2"/>
        <v>-136</v>
      </c>
    </row>
    <row r="10" spans="1:23" x14ac:dyDescent="0.25">
      <c r="A10" t="s">
        <v>8</v>
      </c>
      <c r="B10" s="1">
        <v>150</v>
      </c>
      <c r="C10" s="1">
        <f>B10/30</f>
        <v>5</v>
      </c>
      <c r="D10" s="1">
        <v>150</v>
      </c>
      <c r="E10" s="1"/>
      <c r="F10" s="1">
        <f t="shared" si="1"/>
        <v>1</v>
      </c>
      <c r="G10" s="1">
        <v>0</v>
      </c>
      <c r="H10" s="1">
        <f t="shared" si="2"/>
        <v>-1</v>
      </c>
    </row>
    <row r="11" spans="1:23" x14ac:dyDescent="0.25">
      <c r="A11" t="s">
        <v>9</v>
      </c>
      <c r="B11" s="1">
        <v>576</v>
      </c>
      <c r="C11" s="1">
        <f>B11/24</f>
        <v>24</v>
      </c>
      <c r="D11" s="1">
        <v>480</v>
      </c>
      <c r="E11" s="1">
        <v>24</v>
      </c>
      <c r="F11" s="1">
        <f t="shared" si="1"/>
        <v>5</v>
      </c>
      <c r="G11" s="1">
        <v>0</v>
      </c>
      <c r="H11" s="1">
        <f t="shared" si="2"/>
        <v>67</v>
      </c>
    </row>
    <row r="12" spans="1:23" ht="15.75" thickBot="1" x14ac:dyDescent="0.3">
      <c r="A12" t="s">
        <v>10</v>
      </c>
      <c r="B12" s="1">
        <f>576+(28*24)</f>
        <v>1248</v>
      </c>
      <c r="C12" s="1">
        <f>B12/24</f>
        <v>52</v>
      </c>
      <c r="D12" s="1">
        <v>480</v>
      </c>
      <c r="E12" s="1">
        <v>24</v>
      </c>
      <c r="F12" s="1">
        <f t="shared" si="1"/>
        <v>11</v>
      </c>
      <c r="G12" s="1">
        <v>0</v>
      </c>
      <c r="H12" s="1">
        <f t="shared" si="2"/>
        <v>733</v>
      </c>
    </row>
    <row r="13" spans="1:23" ht="15.75" thickBot="1" x14ac:dyDescent="0.3">
      <c r="B13" s="26" t="s">
        <v>29</v>
      </c>
      <c r="C13" s="27">
        <f>SUM(C2:C12)</f>
        <v>521</v>
      </c>
    </row>
    <row r="14" spans="1:23" x14ac:dyDescent="0.25">
      <c r="B14" s="22" t="s">
        <v>22</v>
      </c>
      <c r="C14" s="85" t="s">
        <v>21</v>
      </c>
      <c r="D14" s="86"/>
      <c r="E14" s="86"/>
      <c r="F14" s="86"/>
      <c r="G14" s="87"/>
      <c r="H14" s="88" t="s">
        <v>20</v>
      </c>
      <c r="I14" s="89"/>
      <c r="J14" s="89"/>
      <c r="K14" s="89"/>
      <c r="L14" s="90"/>
      <c r="M14" s="91" t="s">
        <v>23</v>
      </c>
      <c r="N14" s="92"/>
      <c r="O14" s="92"/>
      <c r="P14" s="92"/>
      <c r="Q14" s="93"/>
      <c r="R14" s="94" t="s">
        <v>24</v>
      </c>
      <c r="S14" s="94"/>
      <c r="T14" s="94"/>
      <c r="U14" s="95"/>
    </row>
    <row r="15" spans="1:23" ht="15.75" thickBot="1" x14ac:dyDescent="0.3">
      <c r="B15" s="17" t="s">
        <v>25</v>
      </c>
      <c r="C15" s="18" t="s">
        <v>26</v>
      </c>
      <c r="D15" s="24" t="s">
        <v>16</v>
      </c>
      <c r="E15" s="24" t="s">
        <v>18</v>
      </c>
      <c r="F15" s="24" t="s">
        <v>19</v>
      </c>
      <c r="G15" s="25" t="s">
        <v>17</v>
      </c>
      <c r="H15" s="23" t="s">
        <v>25</v>
      </c>
      <c r="I15" s="19" t="s">
        <v>16</v>
      </c>
      <c r="J15" s="19" t="s">
        <v>18</v>
      </c>
      <c r="K15" s="19" t="s">
        <v>19</v>
      </c>
      <c r="L15" s="19" t="s">
        <v>17</v>
      </c>
      <c r="M15" s="20" t="s">
        <v>27</v>
      </c>
      <c r="N15" s="20" t="s">
        <v>16</v>
      </c>
      <c r="O15" s="20" t="s">
        <v>18</v>
      </c>
      <c r="P15" s="20" t="s">
        <v>19</v>
      </c>
      <c r="Q15" s="20" t="s">
        <v>17</v>
      </c>
      <c r="R15" s="21" t="s">
        <v>16</v>
      </c>
      <c r="S15" s="21" t="s">
        <v>18</v>
      </c>
      <c r="T15" s="21" t="s">
        <v>19</v>
      </c>
      <c r="U15" s="21" t="s">
        <v>17</v>
      </c>
      <c r="V15" s="2"/>
    </row>
    <row r="16" spans="1:23" x14ac:dyDescent="0.25">
      <c r="A16" t="s">
        <v>0</v>
      </c>
      <c r="B16" s="9">
        <v>5</v>
      </c>
      <c r="C16" s="10">
        <v>0</v>
      </c>
      <c r="D16" s="10">
        <v>590</v>
      </c>
      <c r="E16" s="10">
        <v>4</v>
      </c>
      <c r="F16" s="10">
        <v>18</v>
      </c>
      <c r="G16" s="10">
        <f>B2-((B16*30)-(E16*30+F16))</f>
        <v>588</v>
      </c>
      <c r="H16" s="11">
        <v>0</v>
      </c>
      <c r="I16" s="12">
        <v>31</v>
      </c>
      <c r="J16" s="12">
        <v>3</v>
      </c>
      <c r="K16" s="12">
        <v>26</v>
      </c>
      <c r="L16" s="11">
        <f t="shared" ref="L16:L20" si="3">G16-((C16*30)-((H16*30+J16*30+K16)-(E16*30+F16)))</f>
        <v>566</v>
      </c>
      <c r="M16" s="13"/>
      <c r="N16" s="13"/>
      <c r="O16" s="13"/>
      <c r="P16" s="13"/>
      <c r="Q16" s="14">
        <f>L16-((M16*30)-((M16*30+O16*30+P16)-(J16*30+K16)))</f>
        <v>450</v>
      </c>
      <c r="R16" s="15"/>
      <c r="S16" s="15"/>
      <c r="T16" s="15"/>
      <c r="U16" s="16">
        <f>Q16-(((S16*30+T16)-(O16*30+P16)))</f>
        <v>450</v>
      </c>
      <c r="W16" t="s">
        <v>0</v>
      </c>
    </row>
    <row r="17" spans="1:23" x14ac:dyDescent="0.25">
      <c r="A17" t="s">
        <v>1</v>
      </c>
      <c r="B17" s="3">
        <v>8</v>
      </c>
      <c r="C17" s="4">
        <v>0</v>
      </c>
      <c r="D17" s="4">
        <v>1151</v>
      </c>
      <c r="E17" s="4">
        <v>6</v>
      </c>
      <c r="F17" s="4">
        <v>0</v>
      </c>
      <c r="G17" s="10">
        <f t="shared" ref="G17:G24" si="4">B3-((B17*30)-(E17*30+F17))</f>
        <v>1140</v>
      </c>
      <c r="H17" s="5">
        <v>0</v>
      </c>
      <c r="I17" s="6">
        <v>106</v>
      </c>
      <c r="J17" s="6">
        <v>3</v>
      </c>
      <c r="K17" s="6">
        <v>25</v>
      </c>
      <c r="L17" s="11">
        <f t="shared" si="3"/>
        <v>1075</v>
      </c>
      <c r="M17" s="7"/>
      <c r="N17" s="7"/>
      <c r="O17" s="7"/>
      <c r="P17" s="7"/>
      <c r="Q17" s="14">
        <f t="shared" ref="Q17:Q24" si="5">L17-((M17*30)-((M17*30+O17*30+P17)-(J17*30+K17)))</f>
        <v>960</v>
      </c>
      <c r="R17" s="8"/>
      <c r="S17" s="8"/>
      <c r="T17" s="8"/>
      <c r="U17" s="16">
        <f t="shared" ref="U17:U26" si="6">Q17-(((S17*30+T17)-(O17*30+P17)))</f>
        <v>960</v>
      </c>
      <c r="W17" t="s">
        <v>1</v>
      </c>
    </row>
    <row r="18" spans="1:23" x14ac:dyDescent="0.25">
      <c r="A18" t="s">
        <v>2</v>
      </c>
      <c r="B18" s="3">
        <v>10</v>
      </c>
      <c r="C18" s="4">
        <v>0</v>
      </c>
      <c r="D18" s="4">
        <v>580</v>
      </c>
      <c r="E18" s="4">
        <v>9</v>
      </c>
      <c r="F18" s="4">
        <v>12</v>
      </c>
      <c r="G18" s="10">
        <f t="shared" si="4"/>
        <v>582</v>
      </c>
      <c r="H18" s="5">
        <v>0</v>
      </c>
      <c r="I18" s="6">
        <v>47</v>
      </c>
      <c r="J18" s="6">
        <v>8</v>
      </c>
      <c r="K18" s="6">
        <v>10</v>
      </c>
      <c r="L18" s="11">
        <f t="shared" si="3"/>
        <v>550</v>
      </c>
      <c r="M18" s="7"/>
      <c r="N18" s="7"/>
      <c r="O18" s="7"/>
      <c r="P18" s="7"/>
      <c r="Q18" s="14">
        <f t="shared" si="5"/>
        <v>300</v>
      </c>
      <c r="R18" s="8"/>
      <c r="S18" s="8"/>
      <c r="T18" s="8"/>
      <c r="U18" s="16">
        <f t="shared" si="6"/>
        <v>300</v>
      </c>
      <c r="W18" t="s">
        <v>2</v>
      </c>
    </row>
    <row r="19" spans="1:23" x14ac:dyDescent="0.25">
      <c r="A19" t="s">
        <v>3</v>
      </c>
      <c r="B19" s="3">
        <v>15</v>
      </c>
      <c r="C19" s="4">
        <v>0</v>
      </c>
      <c r="D19" s="4">
        <v>1709</v>
      </c>
      <c r="E19" s="4">
        <v>11</v>
      </c>
      <c r="F19" s="4">
        <v>27</v>
      </c>
      <c r="G19" s="10">
        <f t="shared" si="4"/>
        <v>1707</v>
      </c>
      <c r="H19" s="5">
        <v>3</v>
      </c>
      <c r="I19" s="6">
        <v>301</v>
      </c>
      <c r="J19" s="6">
        <v>1</v>
      </c>
      <c r="K19" s="6">
        <v>23</v>
      </c>
      <c r="L19" s="11">
        <f t="shared" si="3"/>
        <v>1493</v>
      </c>
      <c r="M19" s="7"/>
      <c r="N19" s="7"/>
      <c r="O19" s="7"/>
      <c r="P19" s="7"/>
      <c r="Q19" s="14">
        <f t="shared" si="5"/>
        <v>1440</v>
      </c>
      <c r="R19" s="8"/>
      <c r="S19" s="8"/>
      <c r="T19" s="8"/>
      <c r="U19" s="16">
        <f t="shared" si="6"/>
        <v>1440</v>
      </c>
      <c r="W19" t="s">
        <v>3</v>
      </c>
    </row>
    <row r="20" spans="1:23" x14ac:dyDescent="0.25">
      <c r="A20" t="s">
        <v>4</v>
      </c>
      <c r="B20" s="3">
        <v>8</v>
      </c>
      <c r="C20" s="4">
        <v>0</v>
      </c>
      <c r="D20" s="4">
        <v>840</v>
      </c>
      <c r="E20" s="4">
        <v>4</v>
      </c>
      <c r="F20" s="4">
        <v>29</v>
      </c>
      <c r="G20" s="10">
        <f t="shared" si="4"/>
        <v>809</v>
      </c>
      <c r="H20" s="5">
        <v>0</v>
      </c>
      <c r="I20" s="6"/>
      <c r="J20" s="6">
        <v>2</v>
      </c>
      <c r="K20" s="6">
        <v>3</v>
      </c>
      <c r="L20" s="11">
        <f t="shared" si="3"/>
        <v>723</v>
      </c>
      <c r="M20" s="7"/>
      <c r="N20" s="7"/>
      <c r="O20" s="7"/>
      <c r="P20" s="7"/>
      <c r="Q20" s="14">
        <f t="shared" si="5"/>
        <v>660</v>
      </c>
      <c r="R20" s="8"/>
      <c r="S20" s="8"/>
      <c r="T20" s="8"/>
      <c r="U20" s="16">
        <f t="shared" si="6"/>
        <v>660</v>
      </c>
      <c r="W20" t="s">
        <v>4</v>
      </c>
    </row>
    <row r="21" spans="1:23" x14ac:dyDescent="0.25">
      <c r="A21" t="s">
        <v>5</v>
      </c>
      <c r="B21" s="3">
        <v>18</v>
      </c>
      <c r="C21" s="4">
        <v>31</v>
      </c>
      <c r="D21" s="4">
        <v>1630</v>
      </c>
      <c r="E21" s="4">
        <v>2</v>
      </c>
      <c r="F21" s="4">
        <v>10</v>
      </c>
      <c r="G21" s="10">
        <f t="shared" si="4"/>
        <v>1630</v>
      </c>
      <c r="H21" s="5">
        <v>0</v>
      </c>
      <c r="I21" s="6"/>
      <c r="J21" s="6">
        <v>12</v>
      </c>
      <c r="K21" s="6">
        <v>14</v>
      </c>
      <c r="L21" s="11">
        <f>G21-((C21*30)-((H21*30+J21*30+K21)-(E21*30+F21)))</f>
        <v>1004</v>
      </c>
      <c r="M21" s="7"/>
      <c r="N21" s="7"/>
      <c r="O21" s="7"/>
      <c r="P21" s="7"/>
      <c r="Q21" s="14">
        <f t="shared" si="5"/>
        <v>630</v>
      </c>
      <c r="R21" s="8"/>
      <c r="S21" s="8"/>
      <c r="T21" s="8"/>
      <c r="U21" s="16">
        <f t="shared" si="6"/>
        <v>630</v>
      </c>
      <c r="W21" t="s">
        <v>5</v>
      </c>
    </row>
    <row r="22" spans="1:23" x14ac:dyDescent="0.25">
      <c r="A22" t="s">
        <v>6</v>
      </c>
      <c r="B22" s="3">
        <v>25</v>
      </c>
      <c r="C22" s="4">
        <v>35</v>
      </c>
      <c r="D22" s="4">
        <v>2011</v>
      </c>
      <c r="E22" s="4">
        <v>0</v>
      </c>
      <c r="F22" s="4">
        <v>4</v>
      </c>
      <c r="G22" s="10">
        <f t="shared" si="4"/>
        <v>1954</v>
      </c>
      <c r="H22" s="5">
        <v>0</v>
      </c>
      <c r="I22" s="6"/>
      <c r="J22" s="6">
        <v>11</v>
      </c>
      <c r="K22" s="6">
        <v>18</v>
      </c>
      <c r="L22" s="11">
        <f t="shared" ref="L22:L24" si="7">G22-((C22*30)-((H22*30+J22*30+K22)-(E22*30+F22)))</f>
        <v>1248</v>
      </c>
      <c r="M22" s="7"/>
      <c r="N22" s="7"/>
      <c r="O22" s="7"/>
      <c r="P22" s="7"/>
      <c r="Q22" s="14">
        <f t="shared" si="5"/>
        <v>900</v>
      </c>
      <c r="R22" s="8"/>
      <c r="S22" s="8"/>
      <c r="T22" s="8"/>
      <c r="U22" s="16">
        <f t="shared" si="6"/>
        <v>900</v>
      </c>
      <c r="W22" t="s">
        <v>6</v>
      </c>
    </row>
    <row r="23" spans="1:23" x14ac:dyDescent="0.25">
      <c r="A23" t="s">
        <v>7</v>
      </c>
      <c r="B23" s="3">
        <v>28</v>
      </c>
      <c r="C23" s="4">
        <v>14</v>
      </c>
      <c r="D23" s="4">
        <v>2392</v>
      </c>
      <c r="E23" s="4">
        <v>15</v>
      </c>
      <c r="F23" s="4">
        <v>2</v>
      </c>
      <c r="G23" s="10">
        <f>B9-((B23*24)-(E23*24+F23))</f>
        <v>2330</v>
      </c>
      <c r="H23" s="5">
        <v>0</v>
      </c>
      <c r="I23" s="6"/>
      <c r="J23" s="6">
        <v>19</v>
      </c>
      <c r="K23" s="6">
        <v>3</v>
      </c>
      <c r="L23" s="11">
        <f>G23-((C23*24)-((H23*24+J23*24+K23)-(E23*24+F23)))</f>
        <v>2091</v>
      </c>
      <c r="M23" s="7"/>
      <c r="N23" s="7"/>
      <c r="O23" s="7"/>
      <c r="P23" s="7"/>
      <c r="Q23" s="14">
        <f>L23-((M23*24)-((M23*24+O23*24+P23)-(J23*24+K23)))</f>
        <v>1632</v>
      </c>
      <c r="R23" s="8"/>
      <c r="S23" s="8"/>
      <c r="T23" s="8"/>
      <c r="U23" s="16">
        <f t="shared" si="6"/>
        <v>1632</v>
      </c>
      <c r="W23" t="s">
        <v>7</v>
      </c>
    </row>
    <row r="24" spans="1:23" x14ac:dyDescent="0.25">
      <c r="A24" t="s">
        <v>8</v>
      </c>
      <c r="B24" s="3">
        <v>1</v>
      </c>
      <c r="C24" s="4">
        <v>1</v>
      </c>
      <c r="D24" s="4">
        <v>130</v>
      </c>
      <c r="E24" s="4">
        <v>0</v>
      </c>
      <c r="F24" s="4">
        <v>8</v>
      </c>
      <c r="G24" s="10">
        <f t="shared" si="4"/>
        <v>128</v>
      </c>
      <c r="H24" s="5">
        <v>0</v>
      </c>
      <c r="I24" s="6"/>
      <c r="J24" s="6">
        <v>0</v>
      </c>
      <c r="K24" s="6">
        <v>19</v>
      </c>
      <c r="L24" s="11">
        <f t="shared" si="7"/>
        <v>109</v>
      </c>
      <c r="M24" s="7"/>
      <c r="N24" s="7"/>
      <c r="O24" s="7"/>
      <c r="P24" s="7"/>
      <c r="Q24" s="14">
        <f t="shared" si="5"/>
        <v>90</v>
      </c>
      <c r="R24" s="8"/>
      <c r="S24" s="8"/>
      <c r="T24" s="8"/>
      <c r="U24" s="16">
        <f t="shared" si="6"/>
        <v>90</v>
      </c>
      <c r="W24" t="s">
        <v>8</v>
      </c>
    </row>
    <row r="25" spans="1:23" x14ac:dyDescent="0.25">
      <c r="A25" t="s">
        <v>9</v>
      </c>
      <c r="B25" s="3">
        <v>5</v>
      </c>
      <c r="C25" s="4">
        <v>7</v>
      </c>
      <c r="D25" s="4">
        <v>404</v>
      </c>
      <c r="E25" s="4">
        <v>1</v>
      </c>
      <c r="F25" s="4">
        <v>17</v>
      </c>
      <c r="G25" s="10">
        <f>B11-((B25*24)-(E25*24+F25))</f>
        <v>497</v>
      </c>
      <c r="H25" s="5">
        <v>0</v>
      </c>
      <c r="I25" s="6"/>
      <c r="J25" s="6">
        <v>0</v>
      </c>
      <c r="K25" s="6">
        <v>22</v>
      </c>
      <c r="L25" s="11">
        <f>G25-((C25*24)-((H25*24+J25*24+K25)-(E25*24+F25)))</f>
        <v>310</v>
      </c>
      <c r="M25" s="7"/>
      <c r="N25" s="7"/>
      <c r="O25" s="7"/>
      <c r="P25" s="7"/>
      <c r="Q25" s="14">
        <f>L25-((M25*24)-((M25*24+O25*24+P25)-(J25*24+K25)))</f>
        <v>288</v>
      </c>
      <c r="R25" s="8"/>
      <c r="S25" s="8"/>
      <c r="T25" s="8"/>
      <c r="U25" s="16">
        <f t="shared" si="6"/>
        <v>288</v>
      </c>
      <c r="W25" t="s">
        <v>9</v>
      </c>
    </row>
    <row r="26" spans="1:23" x14ac:dyDescent="0.25">
      <c r="A26" t="s">
        <v>10</v>
      </c>
      <c r="B26" s="3">
        <v>11</v>
      </c>
      <c r="C26" s="4">
        <v>13</v>
      </c>
      <c r="D26" s="4">
        <v>220</v>
      </c>
      <c r="E26" s="4">
        <v>0</v>
      </c>
      <c r="F26" s="4">
        <v>0</v>
      </c>
      <c r="G26" s="10">
        <f>B12-((B26*24)-(E26*24+F26))</f>
        <v>984</v>
      </c>
      <c r="H26" s="5">
        <v>0</v>
      </c>
      <c r="I26" s="6"/>
      <c r="J26" s="6">
        <v>0</v>
      </c>
      <c r="K26" s="6">
        <v>0</v>
      </c>
      <c r="L26" s="11">
        <f>G26-((C26*24)-((H26*24+J26*24+K26)-(E26*24+F26)))</f>
        <v>672</v>
      </c>
      <c r="M26" s="7"/>
      <c r="N26" s="7"/>
      <c r="O26" s="7"/>
      <c r="P26" s="7"/>
      <c r="Q26" s="14">
        <f>L26-((M26*24)-((M26*24+O26*24+P26)-(J26*24+K26)))</f>
        <v>672</v>
      </c>
      <c r="R26" s="8"/>
      <c r="S26" s="8"/>
      <c r="T26" s="8"/>
      <c r="U26" s="16">
        <f t="shared" si="6"/>
        <v>672</v>
      </c>
      <c r="W26" t="s">
        <v>10</v>
      </c>
    </row>
    <row r="27" spans="1:23" x14ac:dyDescent="0.25">
      <c r="B27" s="1"/>
      <c r="C27" s="1"/>
      <c r="D27" s="1"/>
      <c r="E27" s="1"/>
      <c r="F27" s="1"/>
      <c r="G27" s="1">
        <f>D16-G16</f>
        <v>2</v>
      </c>
      <c r="H27" s="1"/>
    </row>
    <row r="28" spans="1:23" x14ac:dyDescent="0.25">
      <c r="B28" s="1"/>
      <c r="C28" s="1"/>
      <c r="D28" s="1"/>
      <c r="E28" s="1"/>
      <c r="F28" s="1"/>
      <c r="G28" s="1">
        <f t="shared" ref="G28:G37" si="8">D17-G17</f>
        <v>11</v>
      </c>
      <c r="H28" s="1"/>
    </row>
    <row r="29" spans="1:23" x14ac:dyDescent="0.25">
      <c r="B29" s="1"/>
      <c r="C29" s="1"/>
      <c r="D29" s="1"/>
      <c r="E29" s="1"/>
      <c r="F29" s="1"/>
      <c r="G29" s="1">
        <f t="shared" si="8"/>
        <v>-2</v>
      </c>
      <c r="H29" s="1"/>
    </row>
    <row r="30" spans="1:23" x14ac:dyDescent="0.25">
      <c r="B30" s="1"/>
      <c r="C30" s="1"/>
      <c r="D30" s="1"/>
      <c r="E30" s="1"/>
      <c r="F30" s="1"/>
      <c r="G30" s="1">
        <f t="shared" si="8"/>
        <v>2</v>
      </c>
      <c r="H30" s="1"/>
    </row>
    <row r="31" spans="1:23" x14ac:dyDescent="0.25">
      <c r="G31" s="1">
        <f t="shared" si="8"/>
        <v>31</v>
      </c>
    </row>
    <row r="32" spans="1:23" x14ac:dyDescent="0.25">
      <c r="G32" s="1">
        <f t="shared" si="8"/>
        <v>0</v>
      </c>
    </row>
    <row r="33" spans="7:8" x14ac:dyDescent="0.25">
      <c r="G33" s="1">
        <f t="shared" si="8"/>
        <v>57</v>
      </c>
    </row>
    <row r="34" spans="7:8" x14ac:dyDescent="0.25">
      <c r="G34" s="1">
        <f t="shared" si="8"/>
        <v>62</v>
      </c>
    </row>
    <row r="35" spans="7:8" x14ac:dyDescent="0.25">
      <c r="G35" s="1">
        <f t="shared" si="8"/>
        <v>2</v>
      </c>
    </row>
    <row r="36" spans="7:8" x14ac:dyDescent="0.25">
      <c r="G36" s="1">
        <f t="shared" si="8"/>
        <v>-93</v>
      </c>
    </row>
    <row r="37" spans="7:8" x14ac:dyDescent="0.25">
      <c r="G37" s="1">
        <f t="shared" si="8"/>
        <v>-764</v>
      </c>
      <c r="H37">
        <f>SUM(G27:G37)</f>
        <v>-692</v>
      </c>
    </row>
    <row r="38" spans="7:8" x14ac:dyDescent="0.25">
      <c r="G38" s="1"/>
    </row>
  </sheetData>
  <mergeCells count="4">
    <mergeCell ref="C14:G14"/>
    <mergeCell ref="H14:L14"/>
    <mergeCell ref="M14:Q14"/>
    <mergeCell ref="R14:U1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7"/>
  <sheetViews>
    <sheetView tabSelected="1" workbookViewId="0">
      <pane xSplit="1" topLeftCell="B1" activePane="topRight" state="frozen"/>
      <selection pane="topRight" activeCell="B1" sqref="B1"/>
    </sheetView>
  </sheetViews>
  <sheetFormatPr defaultRowHeight="15" outlineLevelCol="1" x14ac:dyDescent="0.25"/>
  <cols>
    <col min="1" max="1" width="20.42578125" style="28" customWidth="1"/>
    <col min="2" max="2" width="13.28515625" style="28" customWidth="1"/>
    <col min="3" max="3" width="8.5703125" style="28" customWidth="1" outlineLevel="1"/>
    <col min="4" max="5" width="12" style="28" customWidth="1" outlineLevel="1"/>
    <col min="6" max="6" width="11.140625" style="28" customWidth="1" outlineLevel="1"/>
    <col min="7" max="7" width="10.140625" style="28" customWidth="1" outlineLevel="1"/>
    <col min="8" max="8" width="2.28515625" style="28" customWidth="1"/>
    <col min="9" max="9" width="10.28515625" style="28" customWidth="1" outlineLevel="1"/>
    <col min="10" max="11" width="9.7109375" style="28" customWidth="1" outlineLevel="1"/>
    <col min="12" max="12" width="12.140625" style="28" customWidth="1" outlineLevel="1"/>
    <col min="13" max="13" width="10.5703125" style="28" customWidth="1" outlineLevel="1"/>
    <col min="14" max="14" width="2.28515625" style="28" customWidth="1"/>
    <col min="15" max="15" width="9.140625" style="28" customWidth="1" outlineLevel="1"/>
    <col min="16" max="17" width="9.28515625" style="28" customWidth="1" outlineLevel="1"/>
    <col min="18" max="18" width="12.140625" style="28" customWidth="1" outlineLevel="1"/>
    <col min="19" max="19" width="10.85546875" style="28" customWidth="1" outlineLevel="1"/>
    <col min="20" max="20" width="2.140625" style="28" customWidth="1"/>
    <col min="21" max="23" width="9.140625" style="28" customWidth="1" outlineLevel="1"/>
    <col min="24" max="24" width="11" style="28" customWidth="1" outlineLevel="1"/>
    <col min="25" max="25" width="10" style="28" customWidth="1" outlineLevel="1"/>
    <col min="26" max="26" width="2.140625" style="28" customWidth="1"/>
    <col min="27" max="16384" width="9.140625" style="28"/>
  </cols>
  <sheetData>
    <row r="1" spans="1:27" x14ac:dyDescent="0.25">
      <c r="A1"/>
      <c r="B1" s="48" t="s">
        <v>39</v>
      </c>
      <c r="C1" s="100" t="s">
        <v>30</v>
      </c>
      <c r="D1" s="101"/>
      <c r="E1" s="102"/>
      <c r="F1" s="98" t="s">
        <v>34</v>
      </c>
      <c r="G1" s="99"/>
      <c r="H1" s="64" t="s">
        <v>45</v>
      </c>
      <c r="I1" s="103" t="s">
        <v>30</v>
      </c>
      <c r="J1" s="96"/>
      <c r="K1" s="97"/>
      <c r="L1" s="96" t="s">
        <v>36</v>
      </c>
      <c r="M1" s="97"/>
      <c r="N1" s="64" t="s">
        <v>46</v>
      </c>
      <c r="O1" s="104" t="s">
        <v>30</v>
      </c>
      <c r="P1" s="98"/>
      <c r="Q1" s="99"/>
      <c r="R1" s="98" t="s">
        <v>37</v>
      </c>
      <c r="S1" s="99"/>
      <c r="T1" s="64" t="s">
        <v>45</v>
      </c>
      <c r="U1" s="103" t="s">
        <v>30</v>
      </c>
      <c r="V1" s="96"/>
      <c r="W1" s="97"/>
      <c r="X1" s="96" t="s">
        <v>38</v>
      </c>
      <c r="Y1" s="97"/>
      <c r="Z1" s="68" t="s">
        <v>47</v>
      </c>
    </row>
    <row r="2" spans="1:27" ht="28.5" customHeight="1" x14ac:dyDescent="0.25">
      <c r="B2" s="54" t="s">
        <v>40</v>
      </c>
      <c r="C2" s="55" t="s">
        <v>31</v>
      </c>
      <c r="D2" s="56" t="s">
        <v>32</v>
      </c>
      <c r="E2" s="57" t="s">
        <v>48</v>
      </c>
      <c r="F2" s="78" t="s">
        <v>44</v>
      </c>
      <c r="G2" s="62" t="s">
        <v>43</v>
      </c>
      <c r="H2" s="65"/>
      <c r="I2" s="61" t="s">
        <v>31</v>
      </c>
      <c r="J2" s="58" t="s">
        <v>32</v>
      </c>
      <c r="K2" s="59" t="str">
        <f>E2</f>
        <v>Bottles drunk</v>
      </c>
      <c r="L2" s="77" t="s">
        <v>44</v>
      </c>
      <c r="M2" s="63" t="s">
        <v>43</v>
      </c>
      <c r="N2" s="65"/>
      <c r="O2" s="55" t="s">
        <v>31</v>
      </c>
      <c r="P2" s="56" t="s">
        <v>32</v>
      </c>
      <c r="Q2" s="57" t="s">
        <v>48</v>
      </c>
      <c r="R2" s="78" t="s">
        <v>44</v>
      </c>
      <c r="S2" s="62" t="s">
        <v>43</v>
      </c>
      <c r="T2" s="65"/>
      <c r="U2" s="61" t="s">
        <v>31</v>
      </c>
      <c r="V2" s="58" t="s">
        <v>32</v>
      </c>
      <c r="W2" s="59" t="s">
        <v>48</v>
      </c>
      <c r="X2" s="82" t="s">
        <v>33</v>
      </c>
      <c r="Y2" s="59" t="s">
        <v>41</v>
      </c>
      <c r="Z2" s="68"/>
    </row>
    <row r="3" spans="1:27" x14ac:dyDescent="0.25">
      <c r="A3" s="50" t="s">
        <v>0</v>
      </c>
      <c r="B3" s="49">
        <v>5</v>
      </c>
      <c r="C3" s="34">
        <v>4</v>
      </c>
      <c r="D3" s="34">
        <v>18</v>
      </c>
      <c r="E3" s="41">
        <f>B3*C17-(C3*C17+D3)</f>
        <v>12</v>
      </c>
      <c r="F3" s="39">
        <f>B17-((B3*$C17)-((C3*$C17)+D3))</f>
        <v>588</v>
      </c>
      <c r="G3" s="41">
        <v>0</v>
      </c>
      <c r="H3" s="66"/>
      <c r="I3" s="37">
        <v>3</v>
      </c>
      <c r="J3" s="37">
        <v>26</v>
      </c>
      <c r="K3" s="42">
        <f>F3-L3</f>
        <v>22</v>
      </c>
      <c r="L3" s="75">
        <f t="shared" ref="L3:L13" si="0">F3-(((G3*$C17)+(C3*$C17+D3)-((I3*$C17)+J3)))</f>
        <v>566</v>
      </c>
      <c r="M3" s="37">
        <v>0</v>
      </c>
      <c r="N3" s="66"/>
      <c r="O3" s="34">
        <v>2</v>
      </c>
      <c r="P3" s="34">
        <v>23</v>
      </c>
      <c r="Q3" s="43">
        <f>L3-R3</f>
        <v>33</v>
      </c>
      <c r="R3" s="79">
        <f t="shared" ref="R3:R13" si="1">L3-(((M3*$C17)+(I3*$C17+J3)-((O3*$C17)+P3)))</f>
        <v>533</v>
      </c>
      <c r="S3" s="34">
        <v>3</v>
      </c>
      <c r="T3" s="66"/>
      <c r="U3" s="37">
        <v>5</v>
      </c>
      <c r="V3" s="37">
        <v>0</v>
      </c>
      <c r="W3" s="42">
        <f>R3-X3</f>
        <v>23</v>
      </c>
      <c r="X3" s="83">
        <f t="shared" ref="X3:X13" si="2">R3-(((S3*$C17)+(O3*$C17+P3)-((U3*$C17)+V3)))</f>
        <v>510</v>
      </c>
      <c r="Y3" s="42">
        <f t="shared" ref="Y3:Y13" si="3">(B17-X3)/C17</f>
        <v>3</v>
      </c>
      <c r="Z3" s="68"/>
    </row>
    <row r="4" spans="1:27" x14ac:dyDescent="0.25">
      <c r="A4" s="51" t="s">
        <v>1</v>
      </c>
      <c r="B4" s="49">
        <v>8</v>
      </c>
      <c r="C4" s="33">
        <v>6</v>
      </c>
      <c r="D4" s="33">
        <v>0</v>
      </c>
      <c r="E4" s="73">
        <f t="shared" ref="E4:E13" si="4">B4*C18-(C4*C18+D4)</f>
        <v>60</v>
      </c>
      <c r="F4" s="40">
        <f t="shared" ref="F4:F13" si="5">B18-((B4*C18)-((C4*C18)+D4))</f>
        <v>1140</v>
      </c>
      <c r="G4" s="73">
        <v>0</v>
      </c>
      <c r="H4" s="66"/>
      <c r="I4" s="38">
        <v>3</v>
      </c>
      <c r="J4" s="38">
        <v>25</v>
      </c>
      <c r="K4" s="44">
        <f t="shared" ref="K4:K13" si="6">F4-L4</f>
        <v>65</v>
      </c>
      <c r="L4" s="76">
        <f t="shared" si="0"/>
        <v>1075</v>
      </c>
      <c r="M4" s="38">
        <v>2</v>
      </c>
      <c r="N4" s="66"/>
      <c r="O4" s="33">
        <v>1</v>
      </c>
      <c r="P4" s="33">
        <v>20</v>
      </c>
      <c r="Q4" s="45">
        <f t="shared" ref="Q4:Q13" si="7">L4-R4</f>
        <v>125</v>
      </c>
      <c r="R4" s="80">
        <f t="shared" si="1"/>
        <v>950</v>
      </c>
      <c r="S4" s="33">
        <v>6</v>
      </c>
      <c r="T4" s="66"/>
      <c r="U4" s="38">
        <v>6</v>
      </c>
      <c r="V4" s="38">
        <v>0</v>
      </c>
      <c r="W4" s="44">
        <f t="shared" ref="W4:W13" si="8">R4-X4</f>
        <v>50</v>
      </c>
      <c r="X4" s="84">
        <f t="shared" si="2"/>
        <v>900</v>
      </c>
      <c r="Y4" s="44">
        <f t="shared" si="3"/>
        <v>10</v>
      </c>
      <c r="Z4" s="69"/>
      <c r="AA4" s="31"/>
    </row>
    <row r="5" spans="1:27" x14ac:dyDescent="0.25">
      <c r="A5" s="51" t="s">
        <v>2</v>
      </c>
      <c r="B5" s="49">
        <v>10</v>
      </c>
      <c r="C5" s="33">
        <v>9</v>
      </c>
      <c r="D5" s="33">
        <v>12</v>
      </c>
      <c r="E5" s="73">
        <f t="shared" si="4"/>
        <v>18</v>
      </c>
      <c r="F5" s="40">
        <f t="shared" si="5"/>
        <v>582</v>
      </c>
      <c r="G5" s="73">
        <v>0</v>
      </c>
      <c r="H5" s="66"/>
      <c r="I5" s="38">
        <v>8</v>
      </c>
      <c r="J5" s="38">
        <v>10</v>
      </c>
      <c r="K5" s="44">
        <f t="shared" si="6"/>
        <v>32</v>
      </c>
      <c r="L5" s="76">
        <f t="shared" si="0"/>
        <v>550</v>
      </c>
      <c r="M5" s="38">
        <v>0</v>
      </c>
      <c r="N5" s="66"/>
      <c r="O5" s="33">
        <v>7</v>
      </c>
      <c r="P5" s="33">
        <v>9</v>
      </c>
      <c r="Q5" s="45">
        <f t="shared" si="7"/>
        <v>31</v>
      </c>
      <c r="R5" s="80">
        <f t="shared" si="1"/>
        <v>519</v>
      </c>
      <c r="S5" s="33">
        <v>0</v>
      </c>
      <c r="T5" s="66"/>
      <c r="U5" s="38">
        <v>6</v>
      </c>
      <c r="V5" s="38">
        <v>0</v>
      </c>
      <c r="W5" s="44">
        <f t="shared" si="8"/>
        <v>39</v>
      </c>
      <c r="X5" s="84">
        <f t="shared" si="2"/>
        <v>480</v>
      </c>
      <c r="Y5" s="44">
        <f t="shared" si="3"/>
        <v>4</v>
      </c>
      <c r="Z5" s="70"/>
      <c r="AA5" s="30"/>
    </row>
    <row r="6" spans="1:27" x14ac:dyDescent="0.25">
      <c r="A6" s="51" t="s">
        <v>3</v>
      </c>
      <c r="B6" s="49">
        <v>15</v>
      </c>
      <c r="C6" s="33">
        <v>11</v>
      </c>
      <c r="D6" s="33">
        <v>27</v>
      </c>
      <c r="E6" s="73">
        <f t="shared" si="4"/>
        <v>93</v>
      </c>
      <c r="F6" s="40">
        <f t="shared" si="5"/>
        <v>1707</v>
      </c>
      <c r="G6" s="73">
        <v>0</v>
      </c>
      <c r="H6" s="66"/>
      <c r="I6" s="38">
        <v>1</v>
      </c>
      <c r="J6" s="38">
        <v>23</v>
      </c>
      <c r="K6" s="44">
        <f t="shared" si="6"/>
        <v>304</v>
      </c>
      <c r="L6" s="76">
        <f t="shared" si="0"/>
        <v>1403</v>
      </c>
      <c r="M6" s="38">
        <v>18</v>
      </c>
      <c r="N6" s="66"/>
      <c r="O6" s="33">
        <v>12</v>
      </c>
      <c r="P6" s="33">
        <v>15</v>
      </c>
      <c r="Q6" s="45">
        <f t="shared" si="7"/>
        <v>218</v>
      </c>
      <c r="R6" s="80">
        <f t="shared" si="1"/>
        <v>1185</v>
      </c>
      <c r="S6" s="33">
        <v>0</v>
      </c>
      <c r="T6" s="66"/>
      <c r="U6" s="38">
        <v>7</v>
      </c>
      <c r="V6" s="38">
        <v>0</v>
      </c>
      <c r="W6" s="44">
        <f t="shared" si="8"/>
        <v>165</v>
      </c>
      <c r="X6" s="84">
        <f t="shared" si="2"/>
        <v>1020</v>
      </c>
      <c r="Y6" s="44">
        <f t="shared" si="3"/>
        <v>26</v>
      </c>
      <c r="Z6" s="68"/>
      <c r="AA6" s="29"/>
    </row>
    <row r="7" spans="1:27" x14ac:dyDescent="0.25">
      <c r="A7" s="51" t="s">
        <v>4</v>
      </c>
      <c r="B7" s="49">
        <v>8</v>
      </c>
      <c r="C7" s="33">
        <v>4</v>
      </c>
      <c r="D7" s="33">
        <v>29</v>
      </c>
      <c r="E7" s="73">
        <f t="shared" si="4"/>
        <v>91</v>
      </c>
      <c r="F7" s="40">
        <f t="shared" si="5"/>
        <v>809</v>
      </c>
      <c r="G7" s="73">
        <v>0</v>
      </c>
      <c r="H7" s="66"/>
      <c r="I7" s="38">
        <v>2</v>
      </c>
      <c r="J7" s="38">
        <v>3</v>
      </c>
      <c r="K7" s="44">
        <f t="shared" si="6"/>
        <v>86</v>
      </c>
      <c r="L7" s="76">
        <f t="shared" si="0"/>
        <v>723</v>
      </c>
      <c r="M7" s="38">
        <v>6</v>
      </c>
      <c r="N7" s="66"/>
      <c r="O7" s="33">
        <v>2</v>
      </c>
      <c r="P7" s="33">
        <v>11</v>
      </c>
      <c r="Q7" s="45">
        <f t="shared" si="7"/>
        <v>172</v>
      </c>
      <c r="R7" s="80">
        <f t="shared" si="1"/>
        <v>551</v>
      </c>
      <c r="S7" s="33">
        <v>4</v>
      </c>
      <c r="T7" s="66"/>
      <c r="U7" s="38">
        <v>3</v>
      </c>
      <c r="V7" s="38">
        <v>0</v>
      </c>
      <c r="W7" s="44">
        <f t="shared" si="8"/>
        <v>101</v>
      </c>
      <c r="X7" s="84">
        <f t="shared" si="2"/>
        <v>450</v>
      </c>
      <c r="Y7" s="44">
        <f t="shared" si="3"/>
        <v>15</v>
      </c>
      <c r="Z7" s="68"/>
      <c r="AA7" s="29"/>
    </row>
    <row r="8" spans="1:27" x14ac:dyDescent="0.25">
      <c r="A8" s="51" t="s">
        <v>5</v>
      </c>
      <c r="B8" s="49">
        <v>18</v>
      </c>
      <c r="C8" s="33">
        <v>2</v>
      </c>
      <c r="D8" s="33">
        <v>10</v>
      </c>
      <c r="E8" s="73">
        <f t="shared" si="4"/>
        <v>470</v>
      </c>
      <c r="F8" s="40">
        <f t="shared" si="5"/>
        <v>1630</v>
      </c>
      <c r="G8" s="73">
        <v>31</v>
      </c>
      <c r="H8" s="66"/>
      <c r="I8" s="38">
        <v>12</v>
      </c>
      <c r="J8" s="38">
        <v>14</v>
      </c>
      <c r="K8" s="44">
        <f t="shared" si="6"/>
        <v>626</v>
      </c>
      <c r="L8" s="76">
        <f t="shared" si="0"/>
        <v>1004</v>
      </c>
      <c r="M8" s="38">
        <v>0</v>
      </c>
      <c r="N8" s="66"/>
      <c r="O8" s="33">
        <v>10</v>
      </c>
      <c r="P8" s="33">
        <v>10</v>
      </c>
      <c r="Q8" s="45">
        <f t="shared" si="7"/>
        <v>64</v>
      </c>
      <c r="R8" s="80">
        <f t="shared" si="1"/>
        <v>940</v>
      </c>
      <c r="S8" s="33">
        <v>14</v>
      </c>
      <c r="T8" s="66"/>
      <c r="U8" s="38">
        <v>8</v>
      </c>
      <c r="V8" s="38">
        <v>0</v>
      </c>
      <c r="W8" s="44">
        <f t="shared" si="8"/>
        <v>490</v>
      </c>
      <c r="X8" s="84">
        <f t="shared" si="2"/>
        <v>450</v>
      </c>
      <c r="Y8" s="44">
        <f t="shared" si="3"/>
        <v>55</v>
      </c>
      <c r="Z8" s="68"/>
      <c r="AA8" s="29"/>
    </row>
    <row r="9" spans="1:27" x14ac:dyDescent="0.25">
      <c r="A9" s="51" t="s">
        <v>6</v>
      </c>
      <c r="B9" s="49">
        <v>25</v>
      </c>
      <c r="C9" s="33">
        <v>0</v>
      </c>
      <c r="D9" s="33">
        <v>4</v>
      </c>
      <c r="E9" s="73">
        <f t="shared" si="4"/>
        <v>746</v>
      </c>
      <c r="F9" s="40">
        <f t="shared" si="5"/>
        <v>1954</v>
      </c>
      <c r="G9" s="73">
        <v>35</v>
      </c>
      <c r="H9" s="66"/>
      <c r="I9" s="38">
        <v>11</v>
      </c>
      <c r="J9" s="38">
        <v>18</v>
      </c>
      <c r="K9" s="44">
        <f t="shared" si="6"/>
        <v>706</v>
      </c>
      <c r="L9" s="76">
        <f t="shared" si="0"/>
        <v>1248</v>
      </c>
      <c r="M9" s="38">
        <v>0</v>
      </c>
      <c r="N9" s="66"/>
      <c r="O9" s="33">
        <v>9</v>
      </c>
      <c r="P9" s="33">
        <v>23</v>
      </c>
      <c r="Q9" s="45">
        <f t="shared" si="7"/>
        <v>55</v>
      </c>
      <c r="R9" s="80">
        <f t="shared" si="1"/>
        <v>1193</v>
      </c>
      <c r="S9" s="33">
        <v>13</v>
      </c>
      <c r="T9" s="66"/>
      <c r="U9" s="38">
        <v>6</v>
      </c>
      <c r="V9" s="38">
        <v>0</v>
      </c>
      <c r="W9" s="44">
        <f t="shared" si="8"/>
        <v>503</v>
      </c>
      <c r="X9" s="84">
        <f t="shared" si="2"/>
        <v>690</v>
      </c>
      <c r="Y9" s="44">
        <f t="shared" si="3"/>
        <v>67</v>
      </c>
      <c r="Z9" s="68"/>
      <c r="AA9" s="29"/>
    </row>
    <row r="10" spans="1:27" x14ac:dyDescent="0.25">
      <c r="A10" s="51" t="s">
        <v>7</v>
      </c>
      <c r="B10" s="49">
        <v>28</v>
      </c>
      <c r="C10" s="33">
        <v>15</v>
      </c>
      <c r="D10" s="33">
        <v>2</v>
      </c>
      <c r="E10" s="73">
        <f t="shared" si="4"/>
        <v>310</v>
      </c>
      <c r="F10" s="40">
        <f t="shared" si="5"/>
        <v>2330</v>
      </c>
      <c r="G10" s="73">
        <v>14</v>
      </c>
      <c r="H10" s="66"/>
      <c r="I10" s="38">
        <v>19</v>
      </c>
      <c r="J10" s="38">
        <v>3</v>
      </c>
      <c r="K10" s="44">
        <f t="shared" si="6"/>
        <v>239</v>
      </c>
      <c r="L10" s="76">
        <f t="shared" si="0"/>
        <v>2091</v>
      </c>
      <c r="M10" s="38">
        <v>0</v>
      </c>
      <c r="N10" s="66"/>
      <c r="O10" s="33">
        <v>18</v>
      </c>
      <c r="P10" s="33">
        <v>20</v>
      </c>
      <c r="Q10" s="45">
        <f t="shared" si="7"/>
        <v>7</v>
      </c>
      <c r="R10" s="80">
        <f t="shared" si="1"/>
        <v>2084</v>
      </c>
      <c r="S10" s="33">
        <v>0</v>
      </c>
      <c r="T10" s="66"/>
      <c r="U10" s="38">
        <v>9</v>
      </c>
      <c r="V10" s="38">
        <v>0</v>
      </c>
      <c r="W10" s="44">
        <f t="shared" si="8"/>
        <v>236</v>
      </c>
      <c r="X10" s="84">
        <f t="shared" si="2"/>
        <v>1848</v>
      </c>
      <c r="Y10" s="44">
        <f t="shared" si="3"/>
        <v>33</v>
      </c>
      <c r="Z10" s="68"/>
      <c r="AA10" s="29"/>
    </row>
    <row r="11" spans="1:27" x14ac:dyDescent="0.25">
      <c r="A11" s="51" t="s">
        <v>8</v>
      </c>
      <c r="B11" s="49">
        <v>1</v>
      </c>
      <c r="C11" s="33">
        <v>0</v>
      </c>
      <c r="D11" s="33">
        <v>8</v>
      </c>
      <c r="E11" s="73">
        <f t="shared" si="4"/>
        <v>22</v>
      </c>
      <c r="F11" s="40">
        <f t="shared" si="5"/>
        <v>128</v>
      </c>
      <c r="G11" s="73">
        <v>1</v>
      </c>
      <c r="H11" s="66"/>
      <c r="I11" s="38">
        <v>0</v>
      </c>
      <c r="J11" s="38">
        <v>19</v>
      </c>
      <c r="K11" s="44">
        <f t="shared" si="6"/>
        <v>19</v>
      </c>
      <c r="L11" s="76">
        <f t="shared" si="0"/>
        <v>109</v>
      </c>
      <c r="M11" s="38">
        <v>0</v>
      </c>
      <c r="N11" s="66"/>
      <c r="O11" s="33">
        <v>0</v>
      </c>
      <c r="P11" s="33">
        <v>15</v>
      </c>
      <c r="Q11" s="45">
        <f t="shared" si="7"/>
        <v>4</v>
      </c>
      <c r="R11" s="80">
        <f t="shared" si="1"/>
        <v>105</v>
      </c>
      <c r="S11" s="33">
        <v>3</v>
      </c>
      <c r="T11" s="66"/>
      <c r="U11" s="38">
        <v>2</v>
      </c>
      <c r="V11" s="38">
        <v>0</v>
      </c>
      <c r="W11" s="44">
        <f t="shared" si="8"/>
        <v>45</v>
      </c>
      <c r="X11" s="84">
        <f t="shared" si="2"/>
        <v>60</v>
      </c>
      <c r="Y11" s="44">
        <f t="shared" si="3"/>
        <v>3</v>
      </c>
      <c r="Z11" s="68"/>
      <c r="AA11" s="29"/>
    </row>
    <row r="12" spans="1:27" x14ac:dyDescent="0.25">
      <c r="A12" s="51" t="s">
        <v>9</v>
      </c>
      <c r="B12" s="49">
        <v>5</v>
      </c>
      <c r="C12" s="33">
        <v>1</v>
      </c>
      <c r="D12" s="33">
        <v>17</v>
      </c>
      <c r="E12" s="73">
        <f t="shared" si="4"/>
        <v>79</v>
      </c>
      <c r="F12" s="40">
        <f t="shared" si="5"/>
        <v>497</v>
      </c>
      <c r="G12" s="73">
        <v>7</v>
      </c>
      <c r="H12" s="66"/>
      <c r="I12" s="38">
        <v>0</v>
      </c>
      <c r="J12" s="38">
        <v>22</v>
      </c>
      <c r="K12" s="44">
        <f t="shared" si="6"/>
        <v>187</v>
      </c>
      <c r="L12" s="76">
        <f t="shared" si="0"/>
        <v>310</v>
      </c>
      <c r="M12" s="38">
        <v>0</v>
      </c>
      <c r="N12" s="66"/>
      <c r="O12" s="33">
        <v>0</v>
      </c>
      <c r="P12" s="33">
        <v>2</v>
      </c>
      <c r="Q12" s="45">
        <f t="shared" si="7"/>
        <v>20</v>
      </c>
      <c r="R12" s="80">
        <f t="shared" si="1"/>
        <v>290</v>
      </c>
      <c r="S12" s="33">
        <v>11</v>
      </c>
      <c r="T12" s="66"/>
      <c r="U12" s="38">
        <v>1</v>
      </c>
      <c r="V12" s="38">
        <v>0</v>
      </c>
      <c r="W12" s="44">
        <f t="shared" si="8"/>
        <v>242</v>
      </c>
      <c r="X12" s="84">
        <f t="shared" si="2"/>
        <v>48</v>
      </c>
      <c r="Y12" s="44">
        <f t="shared" si="3"/>
        <v>22</v>
      </c>
      <c r="Z12" s="68"/>
      <c r="AA12" s="29"/>
    </row>
    <row r="13" spans="1:27" x14ac:dyDescent="0.25">
      <c r="A13" s="51" t="s">
        <v>10</v>
      </c>
      <c r="B13" s="49">
        <v>11</v>
      </c>
      <c r="C13" s="33">
        <v>0</v>
      </c>
      <c r="D13" s="33">
        <v>0</v>
      </c>
      <c r="E13" s="74">
        <f t="shared" si="4"/>
        <v>264</v>
      </c>
      <c r="F13" s="40">
        <f t="shared" si="5"/>
        <v>984</v>
      </c>
      <c r="G13" s="74">
        <v>13</v>
      </c>
      <c r="H13" s="66"/>
      <c r="I13" s="38">
        <v>0</v>
      </c>
      <c r="J13" s="38">
        <v>0</v>
      </c>
      <c r="K13" s="46">
        <f t="shared" si="6"/>
        <v>312</v>
      </c>
      <c r="L13" s="76">
        <f t="shared" si="0"/>
        <v>672</v>
      </c>
      <c r="M13" s="38">
        <v>8</v>
      </c>
      <c r="N13" s="66"/>
      <c r="O13" s="33">
        <v>5</v>
      </c>
      <c r="P13" s="33">
        <v>12</v>
      </c>
      <c r="Q13" s="47">
        <f t="shared" si="7"/>
        <v>60</v>
      </c>
      <c r="R13" s="80">
        <f t="shared" si="1"/>
        <v>612</v>
      </c>
      <c r="S13" s="33">
        <v>20</v>
      </c>
      <c r="T13" s="66"/>
      <c r="U13" s="38">
        <v>0</v>
      </c>
      <c r="V13" s="38">
        <v>0</v>
      </c>
      <c r="W13" s="46">
        <f t="shared" si="8"/>
        <v>612</v>
      </c>
      <c r="X13" s="84">
        <f t="shared" si="2"/>
        <v>0</v>
      </c>
      <c r="Y13" s="44">
        <f t="shared" si="3"/>
        <v>52</v>
      </c>
      <c r="Z13" s="68"/>
      <c r="AA13" s="29"/>
    </row>
    <row r="14" spans="1:27" x14ac:dyDescent="0.25">
      <c r="A14" s="52" t="s">
        <v>42</v>
      </c>
      <c r="B14" s="53">
        <f>SUM(B3:B13)</f>
        <v>134</v>
      </c>
      <c r="C14" s="53"/>
      <c r="D14" s="53"/>
      <c r="E14" s="36"/>
      <c r="F14" s="81">
        <f t="shared" ref="F14:Y14" si="9">SUM(F3:F13)</f>
        <v>12349</v>
      </c>
      <c r="G14" s="53">
        <f t="shared" si="9"/>
        <v>101</v>
      </c>
      <c r="H14" s="67"/>
      <c r="I14" s="53"/>
      <c r="J14" s="53"/>
      <c r="K14" s="36"/>
      <c r="L14" s="81">
        <f t="shared" si="9"/>
        <v>9751</v>
      </c>
      <c r="M14" s="53">
        <f t="shared" si="9"/>
        <v>34</v>
      </c>
      <c r="N14" s="67"/>
      <c r="O14" s="53"/>
      <c r="P14" s="53"/>
      <c r="Q14" s="36"/>
      <c r="R14" s="81">
        <f t="shared" si="9"/>
        <v>8962</v>
      </c>
      <c r="S14" s="53"/>
      <c r="T14" s="67"/>
      <c r="U14" s="53"/>
      <c r="V14" s="53"/>
      <c r="W14" s="36"/>
      <c r="X14" s="81">
        <f t="shared" si="9"/>
        <v>6456</v>
      </c>
      <c r="Y14" s="60">
        <f t="shared" si="9"/>
        <v>290</v>
      </c>
      <c r="Z14" s="68"/>
      <c r="AA14" s="29"/>
    </row>
    <row r="15" spans="1:27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P15" s="29"/>
      <c r="Q15" s="29"/>
      <c r="X15" s="29"/>
      <c r="AA15" s="29"/>
    </row>
    <row r="16" spans="1:27" x14ac:dyDescent="0.25">
      <c r="B16" s="71" t="s">
        <v>15</v>
      </c>
      <c r="C16" s="32" t="s">
        <v>35</v>
      </c>
      <c r="D16" s="71" t="s">
        <v>28</v>
      </c>
      <c r="E16" s="71"/>
      <c r="F16" s="71" t="s">
        <v>11</v>
      </c>
      <c r="I16" s="29"/>
      <c r="J16" s="29"/>
      <c r="K16" s="29"/>
      <c r="P16" s="29"/>
      <c r="Q16" s="29"/>
      <c r="X16" s="29"/>
      <c r="AA16" s="29"/>
    </row>
    <row r="17" spans="1:11" x14ac:dyDescent="0.25">
      <c r="A17" s="71" t="s">
        <v>0</v>
      </c>
      <c r="B17" s="72">
        <v>600</v>
      </c>
      <c r="C17" s="35">
        <v>30</v>
      </c>
      <c r="D17" s="72">
        <f t="shared" ref="D17:D23" si="10">B17/30</f>
        <v>20</v>
      </c>
      <c r="E17" s="72"/>
      <c r="F17" s="72">
        <v>600</v>
      </c>
      <c r="I17" s="29"/>
      <c r="J17" s="29"/>
      <c r="K17" s="29"/>
    </row>
    <row r="18" spans="1:11" x14ac:dyDescent="0.25">
      <c r="A18" s="71" t="s">
        <v>1</v>
      </c>
      <c r="B18" s="72">
        <v>1200</v>
      </c>
      <c r="C18" s="35">
        <v>30</v>
      </c>
      <c r="D18" s="72">
        <f t="shared" si="10"/>
        <v>40</v>
      </c>
      <c r="E18" s="72"/>
      <c r="F18" s="72">
        <v>1200</v>
      </c>
      <c r="G18" s="29"/>
      <c r="H18" s="29"/>
      <c r="I18" s="29"/>
      <c r="J18" s="29"/>
      <c r="K18" s="29"/>
    </row>
    <row r="19" spans="1:11" x14ac:dyDescent="0.25">
      <c r="A19" s="71" t="s">
        <v>2</v>
      </c>
      <c r="B19" s="72">
        <v>600</v>
      </c>
      <c r="C19" s="35">
        <v>30</v>
      </c>
      <c r="D19" s="72">
        <f t="shared" si="10"/>
        <v>20</v>
      </c>
      <c r="E19" s="72"/>
      <c r="F19" s="72">
        <v>600</v>
      </c>
      <c r="G19" s="29"/>
      <c r="H19" s="29"/>
      <c r="I19" s="29"/>
      <c r="J19" s="29"/>
      <c r="K19" s="29"/>
    </row>
    <row r="20" spans="1:11" x14ac:dyDescent="0.25">
      <c r="A20" s="71" t="s">
        <v>3</v>
      </c>
      <c r="B20" s="72">
        <v>1800</v>
      </c>
      <c r="C20" s="35">
        <v>30</v>
      </c>
      <c r="D20" s="72">
        <f t="shared" si="10"/>
        <v>60</v>
      </c>
      <c r="E20" s="72"/>
      <c r="F20" s="72">
        <v>1800</v>
      </c>
      <c r="G20" s="29"/>
      <c r="H20" s="29"/>
      <c r="I20" s="29"/>
      <c r="J20" s="29"/>
      <c r="K20" s="29"/>
    </row>
    <row r="21" spans="1:11" x14ac:dyDescent="0.25">
      <c r="A21" s="71" t="s">
        <v>4</v>
      </c>
      <c r="B21" s="72">
        <v>900</v>
      </c>
      <c r="C21" s="35">
        <v>30</v>
      </c>
      <c r="D21" s="72">
        <f t="shared" si="10"/>
        <v>30</v>
      </c>
      <c r="E21" s="72"/>
      <c r="F21" s="72">
        <v>900</v>
      </c>
      <c r="G21" s="29"/>
      <c r="H21" s="29"/>
      <c r="I21" s="29"/>
    </row>
    <row r="22" spans="1:11" x14ac:dyDescent="0.25">
      <c r="A22" s="71" t="s">
        <v>5</v>
      </c>
      <c r="B22" s="72">
        <v>2100</v>
      </c>
      <c r="C22" s="35">
        <v>30</v>
      </c>
      <c r="D22" s="72">
        <f t="shared" si="10"/>
        <v>70</v>
      </c>
      <c r="E22" s="72"/>
      <c r="F22" s="72">
        <v>2100</v>
      </c>
      <c r="G22" s="29"/>
      <c r="H22" s="29"/>
      <c r="I22" s="29"/>
    </row>
    <row r="23" spans="1:11" x14ac:dyDescent="0.25">
      <c r="A23" s="71" t="s">
        <v>6</v>
      </c>
      <c r="B23" s="72">
        <v>2700</v>
      </c>
      <c r="C23" s="35">
        <v>30</v>
      </c>
      <c r="D23" s="72">
        <f t="shared" si="10"/>
        <v>90</v>
      </c>
      <c r="E23" s="72"/>
      <c r="F23" s="72">
        <v>2700</v>
      </c>
      <c r="G23" s="29"/>
      <c r="H23" s="29"/>
      <c r="I23" s="29"/>
    </row>
    <row r="24" spans="1:11" x14ac:dyDescent="0.25">
      <c r="A24" s="71" t="s">
        <v>7</v>
      </c>
      <c r="B24" s="72">
        <v>2640</v>
      </c>
      <c r="C24" s="35">
        <v>24</v>
      </c>
      <c r="D24" s="72">
        <f>B24/24</f>
        <v>110</v>
      </c>
      <c r="E24" s="72"/>
      <c r="F24" s="72">
        <v>2640</v>
      </c>
      <c r="G24" s="29"/>
      <c r="H24" s="29"/>
      <c r="I24" s="29"/>
    </row>
    <row r="25" spans="1:11" x14ac:dyDescent="0.25">
      <c r="A25" s="71" t="s">
        <v>8</v>
      </c>
      <c r="B25" s="72">
        <v>150</v>
      </c>
      <c r="C25" s="35">
        <v>30</v>
      </c>
      <c r="D25" s="72">
        <f>B25/30</f>
        <v>5</v>
      </c>
      <c r="E25" s="72"/>
      <c r="F25" s="72">
        <v>150</v>
      </c>
      <c r="G25" s="29"/>
      <c r="H25" s="29"/>
      <c r="I25" s="29"/>
    </row>
    <row r="26" spans="1:11" x14ac:dyDescent="0.25">
      <c r="A26" s="71" t="s">
        <v>9</v>
      </c>
      <c r="B26" s="72">
        <v>576</v>
      </c>
      <c r="C26" s="35">
        <v>24</v>
      </c>
      <c r="D26" s="72">
        <f>B26/24</f>
        <v>24</v>
      </c>
      <c r="E26" s="72"/>
      <c r="F26" s="72">
        <v>480</v>
      </c>
      <c r="G26" s="29"/>
      <c r="H26" s="29"/>
      <c r="I26" s="29"/>
    </row>
    <row r="27" spans="1:11" x14ac:dyDescent="0.25">
      <c r="A27" s="71" t="s">
        <v>10</v>
      </c>
      <c r="B27" s="72">
        <f>576+(28*24)</f>
        <v>1248</v>
      </c>
      <c r="C27" s="35">
        <v>24</v>
      </c>
      <c r="D27" s="72">
        <f>B27/24</f>
        <v>52</v>
      </c>
      <c r="E27" s="72"/>
      <c r="F27" s="72">
        <v>480</v>
      </c>
      <c r="G27" s="29"/>
      <c r="H27" s="29"/>
      <c r="I27" s="29"/>
    </row>
  </sheetData>
  <sheetProtection password="DA83" sheet="1" objects="1" scenarios="1"/>
  <mergeCells count="8">
    <mergeCell ref="X1:Y1"/>
    <mergeCell ref="R1:S1"/>
    <mergeCell ref="L1:M1"/>
    <mergeCell ref="F1:G1"/>
    <mergeCell ref="C1:E1"/>
    <mergeCell ref="I1:K1"/>
    <mergeCell ref="O1:Q1"/>
    <mergeCell ref="U1:W1"/>
  </mergeCells>
  <conditionalFormatting sqref="R3">
    <cfRule type="cellIs" dxfId="21" priority="26" operator="greaterThan">
      <formula>$L$3</formula>
    </cfRule>
  </conditionalFormatting>
  <conditionalFormatting sqref="R4">
    <cfRule type="cellIs" dxfId="20" priority="25" operator="greaterThan">
      <formula>$L$4</formula>
    </cfRule>
  </conditionalFormatting>
  <conditionalFormatting sqref="R5">
    <cfRule type="cellIs" dxfId="19" priority="24" operator="greaterThan">
      <formula>$L$5</formula>
    </cfRule>
  </conditionalFormatting>
  <conditionalFormatting sqref="R6">
    <cfRule type="cellIs" dxfId="18" priority="23" operator="greaterThan">
      <formula>$L$6</formula>
    </cfRule>
  </conditionalFormatting>
  <conditionalFormatting sqref="R7">
    <cfRule type="cellIs" dxfId="17" priority="22" operator="greaterThan">
      <formula>$L$7</formula>
    </cfRule>
  </conditionalFormatting>
  <conditionalFormatting sqref="R8">
    <cfRule type="cellIs" dxfId="16" priority="21" operator="greaterThan">
      <formula>$L$8</formula>
    </cfRule>
  </conditionalFormatting>
  <conditionalFormatting sqref="R9">
    <cfRule type="cellIs" dxfId="15" priority="20" operator="greaterThan">
      <formula>$L$9</formula>
    </cfRule>
  </conditionalFormatting>
  <conditionalFormatting sqref="R10">
    <cfRule type="cellIs" dxfId="14" priority="19" operator="greaterThan">
      <formula>$L$10</formula>
    </cfRule>
  </conditionalFormatting>
  <conditionalFormatting sqref="R11">
    <cfRule type="cellIs" dxfId="13" priority="18" operator="greaterThan">
      <formula>$L$11</formula>
    </cfRule>
  </conditionalFormatting>
  <conditionalFormatting sqref="R12">
    <cfRule type="cellIs" dxfId="12" priority="17" operator="greaterThan">
      <formula>$L$12</formula>
    </cfRule>
  </conditionalFormatting>
  <conditionalFormatting sqref="R13">
    <cfRule type="cellIs" dxfId="11" priority="16" operator="greaterThan">
      <formula>$L$13</formula>
    </cfRule>
  </conditionalFormatting>
  <conditionalFormatting sqref="X3">
    <cfRule type="cellIs" dxfId="10" priority="15" operator="greaterThan">
      <formula>$R$3</formula>
    </cfRule>
  </conditionalFormatting>
  <conditionalFormatting sqref="X4">
    <cfRule type="cellIs" dxfId="9" priority="14" operator="greaterThan">
      <formula>$R$4</formula>
    </cfRule>
  </conditionalFormatting>
  <conditionalFormatting sqref="X5">
    <cfRule type="cellIs" dxfId="8" priority="13" operator="greaterThan">
      <formula>300</formula>
    </cfRule>
  </conditionalFormatting>
  <conditionalFormatting sqref="X6">
    <cfRule type="cellIs" dxfId="7" priority="12" operator="greaterThan">
      <formula>$R$6</formula>
    </cfRule>
  </conditionalFormatting>
  <conditionalFormatting sqref="X7">
    <cfRule type="cellIs" dxfId="6" priority="11" operator="greaterThan">
      <formula>$R$7</formula>
    </cfRule>
  </conditionalFormatting>
  <conditionalFormatting sqref="X8">
    <cfRule type="cellIs" dxfId="5" priority="10" operator="greaterThan">
      <formula>$R$8</formula>
    </cfRule>
  </conditionalFormatting>
  <conditionalFormatting sqref="X9">
    <cfRule type="cellIs" dxfId="4" priority="9" operator="greaterThan">
      <formula>$R$9</formula>
    </cfRule>
  </conditionalFormatting>
  <conditionalFormatting sqref="X10">
    <cfRule type="cellIs" dxfId="3" priority="8" operator="greaterThan">
      <formula>$R$10</formula>
    </cfRule>
  </conditionalFormatting>
  <conditionalFormatting sqref="X11">
    <cfRule type="cellIs" dxfId="2" priority="7" operator="greaterThan">
      <formula>$R$11</formula>
    </cfRule>
  </conditionalFormatting>
  <conditionalFormatting sqref="X12">
    <cfRule type="cellIs" dxfId="1" priority="6" operator="greaterThan">
      <formula>$R$12</formula>
    </cfRule>
  </conditionalFormatting>
  <conditionalFormatting sqref="X13">
    <cfRule type="cellIs" dxfId="0" priority="5" operator="greaterThan">
      <formula>$R$13</formula>
    </cfRule>
  </conditionalFormatting>
  <conditionalFormatting sqref="W3:W13">
    <cfRule type="colorScale" priority="4">
      <colorScale>
        <cfvo type="min"/>
        <cfvo type="max"/>
        <color theme="9" tint="0.79998168889431442"/>
        <color theme="9" tint="-0.249977111117893"/>
      </colorScale>
    </cfRule>
  </conditionalFormatting>
  <conditionalFormatting sqref="Q3:Q13">
    <cfRule type="colorScale" priority="3">
      <colorScale>
        <cfvo type="min"/>
        <cfvo type="max"/>
        <color theme="9" tint="0.79998168889431442"/>
        <color theme="9" tint="-0.249977111117893"/>
      </colorScale>
    </cfRule>
  </conditionalFormatting>
  <conditionalFormatting sqref="K3:K13">
    <cfRule type="colorScale" priority="2">
      <colorScale>
        <cfvo type="min"/>
        <cfvo type="max"/>
        <color theme="9" tint="0.79998168889431442"/>
        <color theme="9" tint="-0.249977111117893"/>
      </colorScale>
    </cfRule>
  </conditionalFormatting>
  <conditionalFormatting sqref="E3:E13">
    <cfRule type="colorScale" priority="1">
      <colorScale>
        <cfvo type="min"/>
        <cfvo type="max"/>
        <color theme="9" tint="0.79998168889431442"/>
        <color theme="9" tint="-0.249977111117893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Version1.0</vt:lpstr>
      <vt:lpstr>Version2.0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Henriette</cp:lastModifiedBy>
  <dcterms:created xsi:type="dcterms:W3CDTF">2015-08-10T13:55:15Z</dcterms:created>
  <dcterms:modified xsi:type="dcterms:W3CDTF">2015-10-02T13:02:31Z</dcterms:modified>
</cp:coreProperties>
</file>